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U:\Projects\042 Watermaster\Website forms\"/>
    </mc:Choice>
  </mc:AlternateContent>
  <xr:revisionPtr revIDLastSave="0" documentId="13_ncr:1_{A7864C40-1175-4BB1-A4C9-EBECD73351C3}" xr6:coauthVersionLast="47" xr6:coauthVersionMax="47" xr10:uidLastSave="{00000000-0000-0000-0000-000000000000}"/>
  <bookViews>
    <workbookView xWindow="-108" yWindow="-108" windowWidth="23256" windowHeight="12576" xr2:uid="{A3C1BB9A-6602-4858-806C-155599B9EFEA}"/>
  </bookViews>
  <sheets>
    <sheet name="WRD" sheetId="1" r:id="rId1"/>
  </sheets>
  <definedNames>
    <definedName name="_xlnm.Print_Area" localSheetId="0">WRD!$A$1:$V$18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1" l="1"/>
  <c r="O23" i="1"/>
  <c r="S23" i="1" s="1"/>
  <c r="J23" i="1"/>
  <c r="Q24" i="1" s="1"/>
  <c r="K23" i="1" l="1"/>
  <c r="L24" i="1" s="1"/>
  <c r="N23" i="1"/>
  <c r="R23" i="1" s="1"/>
  <c r="T23" i="1" l="1"/>
  <c r="U23" i="1" s="1"/>
  <c r="V23" i="1" l="1"/>
  <c r="O14" i="1" l="1"/>
  <c r="S14" i="1" s="1"/>
  <c r="J14" i="1" l="1"/>
  <c r="H15" i="1"/>
  <c r="N14" i="1" l="1"/>
  <c r="R14" i="1" s="1"/>
  <c r="T14" i="1" s="1"/>
  <c r="U14" i="1" s="1"/>
  <c r="Q15" i="1"/>
  <c r="K14" i="1"/>
  <c r="L15" i="1" s="1"/>
  <c r="V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336091A-0A9A-44BF-8491-72F224E5974F}">
      <text>
        <r>
          <rPr>
            <b/>
            <sz val="9"/>
            <color indexed="81"/>
            <rFont val="Tahoma"/>
            <family val="2"/>
          </rPr>
          <t>Author:</t>
        </r>
        <r>
          <rPr>
            <sz val="9"/>
            <color indexed="81"/>
            <rFont val="Tahoma"/>
            <family val="2"/>
          </rPr>
          <t xml:space="preserve">
Allowed Pumping Allocation. 
Total can be found in the latest CB Watermaster Report, Table 1.</t>
        </r>
      </text>
    </comment>
    <comment ref="C10" authorId="0" shapeId="0" xr:uid="{CF2F6B2E-2B91-43B8-91E5-3F973B0CF376}">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10" authorId="0" shapeId="0" xr:uid="{38927CAE-3CF8-4A3B-A8AD-3B5AEB61A49C}">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10" authorId="0" shapeId="0" xr:uid="{2B0E6F35-F644-4B89-BFB4-DB725537F1F9}">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10" authorId="0" shapeId="0" xr:uid="{74D5F26D-DDCD-43F0-91A0-56497C46F3DE}">
      <text>
        <r>
          <rPr>
            <b/>
            <sz val="9"/>
            <color indexed="81"/>
            <rFont val="Tahoma"/>
            <family val="2"/>
          </rPr>
          <t>Author:</t>
        </r>
        <r>
          <rPr>
            <sz val="9"/>
            <color indexed="81"/>
            <rFont val="Tahoma"/>
            <family val="2"/>
          </rPr>
          <t xml:space="preserve">
The water you have in storage. Can be found in the latest CB Watermaster Report, Table 1, plus any water you stored in the current year. If you convert carryover to storage in current year, make sure to deduct that amount from Column C when adding to Column H.</t>
        </r>
      </text>
    </comment>
    <comment ref="I10" authorId="0" shapeId="0" xr:uid="{25C30879-CC28-4DFA-9127-DC3413586A7F}">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10" authorId="0" shapeId="0" xr:uid="{907C993F-5ADB-4B99-B4A7-0EBA1BC990F0}">
      <text>
        <r>
          <rPr>
            <b/>
            <sz val="9"/>
            <color indexed="81"/>
            <rFont val="Tahoma"/>
            <family val="2"/>
          </rPr>
          <t>Author:</t>
        </r>
        <r>
          <rPr>
            <sz val="9"/>
            <color indexed="81"/>
            <rFont val="Tahoma"/>
            <family val="2"/>
          </rPr>
          <t xml:space="preserve">
The sum of all rights:   Columns B through I</t>
        </r>
      </text>
    </comment>
    <comment ref="K10" authorId="0" shapeId="0" xr:uid="{9B5F6C1A-8275-4EDA-9DB5-06D5EE9C140A}">
      <text>
        <r>
          <rPr>
            <b/>
            <sz val="9"/>
            <color indexed="81"/>
            <rFont val="Tahoma"/>
            <family val="2"/>
          </rPr>
          <t>Author:</t>
        </r>
        <r>
          <rPr>
            <sz val="9"/>
            <color indexed="81"/>
            <rFont val="Tahoma"/>
            <family val="2"/>
          </rPr>
          <t xml:space="preserve">
Total Extraction Right equals the Maximum Yearly Extraction Allowed. 
Maximum Yearly Extraction Allowed= (Allowed Pumping Allocation + or - Leased Rights) + Carryover/Stored Water Rights, provided that Maximum Yearly Extraction cannot exceed (Allowed Pumping Allocation + or - Leased Rights) x 140%,
unless additional pumping authorized by Water Rights Panel. Cannot exceed Total Rights.</t>
        </r>
      </text>
    </comment>
    <comment ref="L10" authorId="0" shapeId="0" xr:uid="{D2CD19F1-72C9-4693-9B64-3911097A6A4B}">
      <text>
        <r>
          <rPr>
            <b/>
            <sz val="9"/>
            <color indexed="81"/>
            <rFont val="Tahoma"/>
            <family val="2"/>
          </rPr>
          <t>Author:</t>
        </r>
        <r>
          <rPr>
            <sz val="9"/>
            <color indexed="81"/>
            <rFont val="Tahoma"/>
            <family val="2"/>
          </rPr>
          <t xml:space="preserve">
Enter the amount you expect to pump from your storage account in the current year</t>
        </r>
      </text>
    </comment>
    <comment ref="M10" authorId="0" shapeId="0" xr:uid="{15ADE9FF-A971-4EC0-9BB7-98B41E4271D1}">
      <text>
        <r>
          <rPr>
            <b/>
            <sz val="9"/>
            <color indexed="81"/>
            <rFont val="Tahoma"/>
            <family val="2"/>
          </rPr>
          <t>Author:</t>
        </r>
        <r>
          <rPr>
            <sz val="9"/>
            <color indexed="81"/>
            <rFont val="Tahoma"/>
            <family val="2"/>
          </rPr>
          <t xml:space="preserve">
Include all other production for the year other than Storage</t>
        </r>
      </text>
    </comment>
    <comment ref="N10" authorId="0" shapeId="0" xr:uid="{F80AFDDB-54B1-4020-A821-C4DA19FB0E8C}">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10" authorId="0" shapeId="0" xr:uid="{22AAA405-4552-4096-89BE-DA104992AB40}">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10" authorId="0" shapeId="0" xr:uid="{50ED376F-0500-476C-A35C-D8128EBA9909}">
      <text>
        <r>
          <rPr>
            <b/>
            <sz val="9"/>
            <color indexed="81"/>
            <rFont val="Tahoma"/>
            <family val="2"/>
          </rPr>
          <t>Author:</t>
        </r>
        <r>
          <rPr>
            <sz val="9"/>
            <color indexed="81"/>
            <rFont val="Tahoma"/>
            <family val="2"/>
          </rPr>
          <t xml:space="preserve">
Rights that could not be carried over into next year due to caps on normal carryover.</t>
        </r>
      </text>
    </comment>
    <comment ref="R11" authorId="0" shapeId="0" xr:uid="{8AF32435-C690-424E-8A35-F60BFEB40385}">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both automatically carry over into next year unless you declare you pumped some or all of them in the current year.</t>
        </r>
      </text>
    </comment>
    <comment ref="S11" authorId="0" shapeId="0" xr:uid="{1CE5AC43-C648-4CE9-834F-6A8EF4FBB189}">
      <text>
        <r>
          <rPr>
            <b/>
            <sz val="9"/>
            <color indexed="81"/>
            <rFont val="Tahoma"/>
            <family val="2"/>
          </rPr>
          <t>Author:</t>
        </r>
        <r>
          <rPr>
            <sz val="9"/>
            <color indexed="81"/>
            <rFont val="Tahoma"/>
            <family val="2"/>
          </rPr>
          <t xml:space="preserve">
In Central Basin, you can carryover your Potential Normal Carryover up to the maximum cap of the greater of 1) 60% of your APA plus (minus) leases with flex, or 20 AF, whichever is greater, less the amount in storage, or 2) 20% of your APA plus (minus) leases with flex.</t>
        </r>
      </text>
    </comment>
    <comment ref="T11" authorId="0" shapeId="0" xr:uid="{B8752E6E-3A03-472F-8315-41DBA39A7C55}">
      <text>
        <r>
          <rPr>
            <b/>
            <sz val="9"/>
            <color indexed="81"/>
            <rFont val="Tahoma"/>
            <family val="2"/>
          </rPr>
          <t>Author:</t>
        </r>
        <r>
          <rPr>
            <sz val="9"/>
            <color indexed="81"/>
            <rFont val="Tahoma"/>
            <family val="2"/>
          </rPr>
          <t xml:space="preserve">
Amount of normal carryover allowed into next year.</t>
        </r>
      </text>
    </comment>
    <comment ref="U11" authorId="0" shapeId="0" xr:uid="{C6E5ED4E-174F-4E5F-BE21-C0C4A88829E2}">
      <text>
        <r>
          <rPr>
            <b/>
            <sz val="9"/>
            <color indexed="81"/>
            <rFont val="Tahoma"/>
            <family val="2"/>
          </rPr>
          <t>Author:</t>
        </r>
        <r>
          <rPr>
            <sz val="9"/>
            <color indexed="81"/>
            <rFont val="Tahoma"/>
            <family val="2"/>
          </rPr>
          <t xml:space="preserve">
Drought Carryover Plus Normal Carryover Allowed</t>
        </r>
      </text>
    </comment>
    <comment ref="P13" authorId="0" shapeId="0" xr:uid="{663ED27C-D53D-49D6-BC46-534D074C5C08}">
      <text>
        <r>
          <rPr>
            <b/>
            <sz val="9"/>
            <color indexed="81"/>
            <rFont val="Tahoma"/>
            <family val="2"/>
          </rPr>
          <t>Author:</t>
        </r>
        <r>
          <rPr>
            <sz val="9"/>
            <color indexed="81"/>
            <rFont val="Tahoma"/>
            <family val="2"/>
          </rPr>
          <t xml:space="preserve">
One time allocation allowed by the court due to a 1977 drought. Can be found in the latest CB Watermaster Report, Table 1.</t>
        </r>
      </text>
    </comment>
    <comment ref="Q13" authorId="0" shapeId="0" xr:uid="{4E433970-300D-4548-8E9C-5017C2CF26B5}">
      <text>
        <r>
          <rPr>
            <b/>
            <sz val="9"/>
            <color indexed="81"/>
            <rFont val="Tahoma"/>
            <family val="2"/>
          </rPr>
          <t>Author:</t>
        </r>
        <r>
          <rPr>
            <sz val="9"/>
            <color indexed="81"/>
            <rFont val="Tahoma"/>
            <family val="2"/>
          </rPr>
          <t xml:space="preserve">
Any future drought carryovers based on the 1991 second amended judgment. Can be found in the latest CB Watermaster Report, Table 1.</t>
        </r>
      </text>
    </comment>
    <comment ref="B21" authorId="0" shapeId="0" xr:uid="{C9D12948-9154-43A5-9A2F-1D12B798A11F}">
      <text>
        <r>
          <rPr>
            <b/>
            <sz val="9"/>
            <color indexed="81"/>
            <rFont val="Tahoma"/>
            <family val="2"/>
          </rPr>
          <t>Author:</t>
        </r>
        <r>
          <rPr>
            <sz val="9"/>
            <color indexed="81"/>
            <rFont val="Tahoma"/>
            <family val="2"/>
          </rPr>
          <t xml:space="preserve">
Adjudicated Right. 
Can be found in the latest WCB Watermaster Report, Table 1.</t>
        </r>
      </text>
    </comment>
    <comment ref="C21" authorId="0" shapeId="0" xr:uid="{D0C01C16-61B1-4FBE-BE4D-E2381EBFC627}">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21" authorId="0" shapeId="0" xr:uid="{ACD71B68-4DAB-4E49-8D4F-63A4B2F70F4B}">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21" authorId="0" shapeId="0" xr:uid="{FB7A94CE-1C8F-4827-BE10-ACB3F7D41AA6}">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21" authorId="0" shapeId="0" xr:uid="{92696D7F-A5D2-46FA-9EAB-DD7EFA50E18B}">
      <text>
        <r>
          <rPr>
            <b/>
            <sz val="9"/>
            <color indexed="81"/>
            <rFont val="Tahoma"/>
            <family val="2"/>
          </rPr>
          <t>Author:</t>
        </r>
        <r>
          <rPr>
            <sz val="9"/>
            <color indexed="81"/>
            <rFont val="Tahoma"/>
            <family val="2"/>
          </rPr>
          <t xml:space="preserve">
The water you have in storage. Can be found in the latest WCB Watermaster Report, Table 1, plus any water you stored in the current year. If you convert carryover to storage in current year, make sure to deduct that amount from Column C when adding to Column H.</t>
        </r>
      </text>
    </comment>
    <comment ref="I21" authorId="0" shapeId="0" xr:uid="{ADD71407-A172-49DE-B209-D17B644FF695}">
      <text>
        <r>
          <rPr>
            <b/>
            <sz val="9"/>
            <color indexed="81"/>
            <rFont val="Tahoma"/>
            <charset val="1"/>
          </rPr>
          <t>Author:</t>
        </r>
        <r>
          <rPr>
            <sz val="9"/>
            <color indexed="81"/>
            <rFont val="Tahoma"/>
            <charset val="1"/>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21" authorId="0" shapeId="0" xr:uid="{CC44789B-9EA4-4AE2-8C75-4C773082EE48}">
      <text>
        <r>
          <rPr>
            <b/>
            <sz val="9"/>
            <color indexed="81"/>
            <rFont val="Tahoma"/>
            <family val="2"/>
          </rPr>
          <t>Author:</t>
        </r>
        <r>
          <rPr>
            <sz val="9"/>
            <color indexed="81"/>
            <rFont val="Tahoma"/>
            <family val="2"/>
          </rPr>
          <t xml:space="preserve">
The sum of all rights:   Columns B through I</t>
        </r>
      </text>
    </comment>
    <comment ref="K21" authorId="0" shapeId="0" xr:uid="{1DA703FE-5540-45A1-B22D-AB238B17F225}">
      <text>
        <r>
          <rPr>
            <b/>
            <sz val="9"/>
            <color indexed="81"/>
            <rFont val="Tahoma"/>
            <family val="2"/>
          </rPr>
          <t>Author:</t>
        </r>
        <r>
          <rPr>
            <sz val="9"/>
            <color indexed="81"/>
            <rFont val="Tahoma"/>
            <family val="2"/>
          </rPr>
          <t xml:space="preserve">
Total Extraction Right equals the Maximum Yearly Extraction Allowed.
Maximum Yearly Extraction = (Adjudicated Production Right + or - Leased Rights) + Carryover/Stored Water Rights, provided that Maximum Yearly Extraction cannot exceed (Adjudicated Production Right + or - Leased Rights) x 120%, unless additional pumping is allowed by Water Rights Panel. Cannot exceed Total Rights.  </t>
        </r>
      </text>
    </comment>
    <comment ref="L21" authorId="0" shapeId="0" xr:uid="{3E3AB0B9-77C9-4CEE-9323-C8A8E3F12162}">
      <text>
        <r>
          <rPr>
            <b/>
            <sz val="9"/>
            <color indexed="81"/>
            <rFont val="Tahoma"/>
            <family val="2"/>
          </rPr>
          <t>Author:</t>
        </r>
        <r>
          <rPr>
            <sz val="9"/>
            <color indexed="81"/>
            <rFont val="Tahoma"/>
            <family val="2"/>
          </rPr>
          <t xml:space="preserve">
Enter the amount you expect to pump from your storage account in the current year</t>
        </r>
      </text>
    </comment>
    <comment ref="M21" authorId="0" shapeId="0" xr:uid="{FFF28F88-B242-479D-9E07-10F3D23856A4}">
      <text>
        <r>
          <rPr>
            <b/>
            <sz val="9"/>
            <color indexed="81"/>
            <rFont val="Tahoma"/>
            <charset val="1"/>
          </rPr>
          <t>Author:</t>
        </r>
        <r>
          <rPr>
            <sz val="9"/>
            <color indexed="81"/>
            <rFont val="Tahoma"/>
            <charset val="1"/>
          </rPr>
          <t xml:space="preserve">
Include all other production for the year other than Storage</t>
        </r>
      </text>
    </comment>
    <comment ref="N21" authorId="0" shapeId="0" xr:uid="{CC4C3799-D507-4F76-95AC-FDB866629C4B}">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21" authorId="0" shapeId="0" xr:uid="{68B50AA0-69E0-4430-8655-DD831EBA1588}">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21" authorId="0" shapeId="0" xr:uid="{8E568A87-0219-4DE7-9E1F-CBAE6CAA5C16}">
      <text>
        <r>
          <rPr>
            <b/>
            <sz val="9"/>
            <color indexed="81"/>
            <rFont val="Tahoma"/>
            <family val="2"/>
          </rPr>
          <t>Author:</t>
        </r>
        <r>
          <rPr>
            <sz val="9"/>
            <color indexed="81"/>
            <rFont val="Tahoma"/>
            <family val="2"/>
          </rPr>
          <t xml:space="preserve">
Rights that could not be carried over into next year due to caps on normal carryover. </t>
        </r>
      </text>
    </comment>
    <comment ref="P22" authorId="0" shapeId="0" xr:uid="{FC4AC5E1-10D3-441D-906E-5EEF19739B00}">
      <text>
        <r>
          <rPr>
            <b/>
            <sz val="9"/>
            <color indexed="81"/>
            <rFont val="Tahoma"/>
            <family val="2"/>
          </rPr>
          <t>Author:</t>
        </r>
        <r>
          <rPr>
            <sz val="9"/>
            <color indexed="81"/>
            <rFont val="Tahoma"/>
            <family val="2"/>
          </rPr>
          <t xml:space="preserve">
One time allocation allowed by the court due to a 1977 drought. Can be found in the latest WCB Watermaster Report, Table 1.</t>
        </r>
      </text>
    </comment>
    <comment ref="R22" authorId="0" shapeId="0" xr:uid="{92084856-0B80-4192-9B3B-29975E54C0A4}">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those two automatically carry over into next year unless you declare you pumped some or all of them in the current year.</t>
        </r>
      </text>
    </comment>
    <comment ref="S22" authorId="0" shapeId="0" xr:uid="{FB8554C8-A7EA-459D-AE7D-FCAA4CC760C9}">
      <text>
        <r>
          <rPr>
            <b/>
            <sz val="9"/>
            <color indexed="81"/>
            <rFont val="Tahoma"/>
            <family val="2"/>
          </rPr>
          <t>Author:</t>
        </r>
        <r>
          <rPr>
            <sz val="9"/>
            <color indexed="81"/>
            <rFont val="Tahoma"/>
            <family val="2"/>
          </rPr>
          <t xml:space="preserve">
In West Coast Basin, you can carryover your Potential Normal Carryover up to the maximum cap of the greater of 1) Your AR plus (minus) leases with flex minus the amount in storage or 2) 20% of your AR plus (minus) leases with flex.   </t>
        </r>
      </text>
    </comment>
    <comment ref="T22" authorId="0" shapeId="0" xr:uid="{B45443E9-1CE3-4AF9-AD70-F0572512BB04}">
      <text>
        <r>
          <rPr>
            <b/>
            <sz val="9"/>
            <color indexed="81"/>
            <rFont val="Tahoma"/>
            <family val="2"/>
          </rPr>
          <t>Author:</t>
        </r>
        <r>
          <rPr>
            <sz val="9"/>
            <color indexed="81"/>
            <rFont val="Tahoma"/>
            <family val="2"/>
          </rPr>
          <t xml:space="preserve">
Amount of normal carryover allowed into next year.</t>
        </r>
      </text>
    </comment>
    <comment ref="U22" authorId="0" shapeId="0" xr:uid="{EEAE87B0-C45C-4937-84BB-B58360F9B498}">
      <text>
        <r>
          <rPr>
            <b/>
            <sz val="9"/>
            <color indexed="81"/>
            <rFont val="Tahoma"/>
            <family val="2"/>
          </rPr>
          <t>Author:</t>
        </r>
        <r>
          <rPr>
            <sz val="9"/>
            <color indexed="81"/>
            <rFont val="Tahoma"/>
            <family val="2"/>
          </rPr>
          <t xml:space="preserve">
Drought Carryover Plus Normal Carryover Allowed</t>
        </r>
      </text>
    </comment>
  </commentList>
</comments>
</file>

<file path=xl/sharedStrings.xml><?xml version="1.0" encoding="utf-8"?>
<sst xmlns="http://schemas.openxmlformats.org/spreadsheetml/2006/main" count="97" uniqueCount="62">
  <si>
    <t>WRD ADMINISTRATIVE BODY OF WATERMASTER:  WORKSHEET TO TRACK GROUNDWATER RIGHTS</t>
  </si>
  <si>
    <t>Instructions: Enter values into cells on Rows 10 or 19 without shading. Shaded cells will perform the calculations and are locked. Text Cells have Comments to explain calculations, just hover cursor over cells.</t>
  </si>
  <si>
    <t>All values are in Acre Feet</t>
  </si>
  <si>
    <t>A</t>
  </si>
  <si>
    <t>B</t>
  </si>
  <si>
    <t>C</t>
  </si>
  <si>
    <t>D</t>
  </si>
  <si>
    <t>E</t>
  </si>
  <si>
    <t>F</t>
  </si>
  <si>
    <t>G</t>
  </si>
  <si>
    <t>H</t>
  </si>
  <si>
    <t>I</t>
  </si>
  <si>
    <t>J</t>
  </si>
  <si>
    <t>K</t>
  </si>
  <si>
    <t>L</t>
  </si>
  <si>
    <t>M</t>
  </si>
  <si>
    <t>N</t>
  </si>
  <si>
    <t>O</t>
  </si>
  <si>
    <t>P</t>
  </si>
  <si>
    <t>Q</t>
  </si>
  <si>
    <t>S</t>
  </si>
  <si>
    <t>T</t>
  </si>
  <si>
    <t>U</t>
  </si>
  <si>
    <t>V</t>
  </si>
  <si>
    <t>Party with Allowed Pumping Allocation (APA)</t>
  </si>
  <si>
    <t>Allowed Pumping Allocation (APA)</t>
  </si>
  <si>
    <t>Net Carryover From Previous Year</t>
  </si>
  <si>
    <t>Leases w/flex</t>
  </si>
  <si>
    <t>Leases w/o flex</t>
  </si>
  <si>
    <t>Water In Storage</t>
  </si>
  <si>
    <t>Increased Extraction</t>
  </si>
  <si>
    <t>Total Rights (sum of B through I)</t>
  </si>
  <si>
    <t>Total Extraction Right</t>
  </si>
  <si>
    <t>Storage Pumped</t>
  </si>
  <si>
    <t>Other Rights Pumped</t>
  </si>
  <si>
    <t>Total Rights Balance
(J-L-M)</t>
  </si>
  <si>
    <t>Allowable Carryover (CO) Into Next Year</t>
  </si>
  <si>
    <t>Drought Carryover</t>
  </si>
  <si>
    <t>Drought 
Carryover</t>
  </si>
  <si>
    <t>R</t>
  </si>
  <si>
    <t>Storage Balance
(H-L)</t>
  </si>
  <si>
    <t>Unused (Lost) Rights for the Year (R-T)</t>
  </si>
  <si>
    <t>ADMINISTRATIVE YEAR:</t>
  </si>
  <si>
    <t>21-22</t>
  </si>
  <si>
    <t>Central Basin</t>
  </si>
  <si>
    <t>West Coast Basin</t>
  </si>
  <si>
    <t>Party with Adjudicated Right (AR)</t>
  </si>
  <si>
    <t>Adjudicated Right 
(AR)</t>
  </si>
  <si>
    <t>Total Rights Balance 
(J-L-M)</t>
  </si>
  <si>
    <t>Storage Balance</t>
  </si>
  <si>
    <t>Drought Carryover from 1977</t>
  </si>
  <si>
    <t>One-year Carryover</t>
  </si>
  <si>
    <t xml:space="preserve">One-year Carryover Allowed </t>
  </si>
  <si>
    <t>One-year Carryover Allowed</t>
  </si>
  <si>
    <t>Agency Name / Alpha #</t>
  </si>
  <si>
    <t>Agency Name/ Alpha #</t>
  </si>
  <si>
    <t>Cap on  One-year Carryover</t>
  </si>
  <si>
    <t>Potential One-year Carryover 
(N-O-P-Q)</t>
  </si>
  <si>
    <t>Cap on One-year Carryover</t>
  </si>
  <si>
    <t>Potential One-year Carryover 
(N-O-P)</t>
  </si>
  <si>
    <t>Total Carryover into Next Year (P+Q+T)</t>
  </si>
  <si>
    <t>Total Carryover into Next Year (P+T)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</si>
</sst>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22"/>
      <color theme="1"/>
      <name val="Calibri"/>
      <family val="2"/>
      <scheme val="minor"/>
    </font>
    <font>
      <b/>
      <sz val="14"/>
      <color theme="1"/>
      <name val="Calibri"/>
      <family val="2"/>
      <scheme val="minor"/>
    </font>
    <font>
      <b/>
      <sz val="13"/>
      <color theme="1"/>
      <name val="Calibri"/>
      <family val="2"/>
      <scheme val="minor"/>
    </font>
    <font>
      <sz val="12"/>
      <color theme="1"/>
      <name val="Calibri"/>
      <family val="2"/>
      <scheme val="minor"/>
    </font>
    <font>
      <b/>
      <sz val="14"/>
      <color rgb="FFFF0000"/>
      <name val="Calibri"/>
      <family val="2"/>
      <scheme val="minor"/>
    </font>
    <font>
      <sz val="14"/>
      <color theme="1"/>
      <name val="Calibri"/>
      <family val="2"/>
      <scheme val="minor"/>
    </font>
    <font>
      <b/>
      <sz val="12"/>
      <color rgb="FFFF0000"/>
      <name val="Calibri"/>
      <family val="2"/>
      <scheme val="minor"/>
    </font>
    <font>
      <b/>
      <sz val="9"/>
      <color indexed="81"/>
      <name val="Tahoma"/>
      <family val="2"/>
    </font>
    <font>
      <sz val="9"/>
      <color indexed="81"/>
      <name val="Tahoma"/>
      <family val="2"/>
    </font>
    <font>
      <b/>
      <sz val="16"/>
      <name val="Calibri"/>
      <family val="2"/>
      <scheme val="minor"/>
    </font>
    <font>
      <sz val="16"/>
      <color theme="1"/>
      <name val="Calibri"/>
      <family val="2"/>
      <scheme val="minor"/>
    </font>
    <font>
      <b/>
      <sz val="20"/>
      <color theme="9"/>
      <name val="Calibri"/>
      <family val="2"/>
      <scheme val="minor"/>
    </font>
    <font>
      <b/>
      <sz val="20"/>
      <color theme="8"/>
      <name val="Calibri"/>
      <family val="2"/>
      <scheme val="minor"/>
    </font>
    <font>
      <b/>
      <sz val="9"/>
      <color indexed="81"/>
      <name val="Tahoma"/>
      <charset val="1"/>
    </font>
    <font>
      <sz val="9"/>
      <color indexed="81"/>
      <name val="Tahoma"/>
      <charset val="1"/>
    </font>
  </fonts>
  <fills count="6">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1"/>
        <bgColor indexed="64"/>
      </patternFill>
    </fill>
    <fill>
      <patternFill patternType="solid">
        <fgColor theme="4" tint="0.59999389629810485"/>
        <bgColor indexed="64"/>
      </patternFill>
    </fill>
  </fills>
  <borders count="5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double">
        <color auto="1"/>
      </bottom>
      <diagonal/>
    </border>
    <border>
      <left/>
      <right style="thick">
        <color auto="1"/>
      </right>
      <top/>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medium">
        <color auto="1"/>
      </left>
      <right style="thick">
        <color auto="1"/>
      </right>
      <top style="double">
        <color auto="1"/>
      </top>
      <bottom style="thin">
        <color auto="1"/>
      </bottom>
      <diagonal/>
    </border>
    <border>
      <left style="thick">
        <color auto="1"/>
      </left>
      <right style="medium">
        <color auto="1"/>
      </right>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thick">
        <color auto="1"/>
      </right>
      <top/>
      <bottom style="thin">
        <color auto="1"/>
      </bottom>
      <diagonal/>
    </border>
    <border>
      <left style="medium">
        <color auto="1"/>
      </left>
      <right/>
      <top/>
      <bottom/>
      <diagonal/>
    </border>
    <border>
      <left/>
      <right style="medium">
        <color auto="1"/>
      </right>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thick">
        <color auto="1"/>
      </right>
      <top style="thin">
        <color auto="1"/>
      </top>
      <bottom style="thin">
        <color auto="1"/>
      </bottom>
      <diagonal/>
    </border>
    <border>
      <left/>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auto="1"/>
      </left>
      <right style="medium">
        <color auto="1"/>
      </right>
      <top style="thin">
        <color indexed="64"/>
      </top>
      <bottom style="double">
        <color indexed="64"/>
      </bottom>
      <diagonal/>
    </border>
    <border>
      <left style="medium">
        <color auto="1"/>
      </left>
      <right style="medium">
        <color auto="1"/>
      </right>
      <top style="thin">
        <color indexed="64"/>
      </top>
      <bottom style="double">
        <color indexed="64"/>
      </bottom>
      <diagonal/>
    </border>
    <border>
      <left style="medium">
        <color auto="1"/>
      </left>
      <right/>
      <top style="thin">
        <color indexed="64"/>
      </top>
      <bottom style="thin">
        <color indexed="64"/>
      </bottom>
      <diagonal/>
    </border>
    <border>
      <left style="medium">
        <color auto="1"/>
      </left>
      <right/>
      <top style="thin">
        <color indexed="64"/>
      </top>
      <bottom style="double">
        <color indexed="64"/>
      </bottom>
      <diagonal/>
    </border>
    <border>
      <left style="medium">
        <color auto="1"/>
      </left>
      <right style="thick">
        <color auto="1"/>
      </right>
      <top style="thin">
        <color auto="1"/>
      </top>
      <bottom style="double">
        <color auto="1"/>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auto="1"/>
      </right>
      <top style="double">
        <color indexed="64"/>
      </top>
      <bottom style="thick">
        <color indexed="64"/>
      </bottom>
      <diagonal/>
    </border>
    <border>
      <left/>
      <right style="medium">
        <color auto="1"/>
      </right>
      <top style="thin">
        <color indexed="64"/>
      </top>
      <bottom style="thin">
        <color indexed="64"/>
      </bottom>
      <diagonal/>
    </border>
    <border>
      <left/>
      <right style="medium">
        <color auto="1"/>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auto="1"/>
      </left>
      <right/>
      <top style="double">
        <color auto="1"/>
      </top>
      <bottom style="thin">
        <color indexed="64"/>
      </bottom>
      <diagonal/>
    </border>
    <border>
      <left/>
      <right style="medium">
        <color auto="1"/>
      </right>
      <top style="double">
        <color auto="1"/>
      </top>
      <bottom style="thin">
        <color indexed="64"/>
      </bottom>
      <diagonal/>
    </border>
    <border>
      <left/>
      <right/>
      <top style="double">
        <color auto="1"/>
      </top>
      <bottom style="thin">
        <color indexed="64"/>
      </bottom>
      <diagonal/>
    </border>
  </borders>
  <cellStyleXfs count="1">
    <xf numFmtId="0" fontId="0" fillId="0" borderId="0"/>
  </cellStyleXfs>
  <cellXfs count="116">
    <xf numFmtId="0" fontId="0" fillId="0" borderId="0" xfId="0"/>
    <xf numFmtId="0" fontId="2" fillId="2" borderId="0" xfId="0" applyFont="1" applyFill="1" applyAlignment="1">
      <alignment horizontal="centerContinuous"/>
    </xf>
    <xf numFmtId="0" fontId="0" fillId="2" borderId="0" xfId="0" applyFill="1" applyAlignment="1">
      <alignment horizontal="centerContinuous"/>
    </xf>
    <xf numFmtId="0" fontId="3" fillId="0" borderId="0" xfId="0" applyFont="1"/>
    <xf numFmtId="40" fontId="0" fillId="0" borderId="0" xfId="0" applyNumberFormat="1"/>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vertical="center"/>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8" xfId="0" applyFont="1" applyFill="1" applyBorder="1" applyAlignment="1">
      <alignment horizontal="center" wrapText="1"/>
    </xf>
    <xf numFmtId="0" fontId="4" fillId="3" borderId="29" xfId="0" applyFont="1" applyFill="1" applyBorder="1" applyAlignment="1">
      <alignment horizontal="center"/>
    </xf>
    <xf numFmtId="0" fontId="5" fillId="3" borderId="4" xfId="0" applyFont="1" applyFill="1" applyBorder="1" applyAlignment="1">
      <alignment horizontal="right" vertical="center"/>
    </xf>
    <xf numFmtId="3" fontId="5" fillId="3" borderId="0" xfId="0" applyNumberFormat="1" applyFont="1" applyFill="1" applyAlignment="1">
      <alignment horizontal="center" vertical="center"/>
    </xf>
    <xf numFmtId="3" fontId="6" fillId="3" borderId="0" xfId="0" applyNumberFormat="1" applyFont="1" applyFill="1" applyAlignment="1">
      <alignment horizontal="right" vertical="center"/>
    </xf>
    <xf numFmtId="3" fontId="6" fillId="3" borderId="0" xfId="0" applyNumberFormat="1" applyFont="1" applyFill="1" applyAlignment="1">
      <alignment horizontal="center" vertical="center"/>
    </xf>
    <xf numFmtId="3" fontId="6" fillId="3" borderId="0" xfId="0" applyNumberFormat="1" applyFont="1" applyFill="1" applyAlignment="1">
      <alignment horizontal="left" vertical="center"/>
    </xf>
    <xf numFmtId="3" fontId="5" fillId="3" borderId="6" xfId="0" applyNumberFormat="1" applyFont="1" applyFill="1" applyBorder="1" applyAlignment="1">
      <alignment horizontal="center" vertical="center"/>
    </xf>
    <xf numFmtId="0" fontId="5" fillId="0" borderId="2" xfId="0" applyFont="1" applyBorder="1" applyAlignment="1">
      <alignment horizontal="right" vertical="center"/>
    </xf>
    <xf numFmtId="3" fontId="5" fillId="0" borderId="2" xfId="0" applyNumberFormat="1" applyFont="1" applyBorder="1" applyAlignment="1">
      <alignment horizontal="center" vertical="center"/>
    </xf>
    <xf numFmtId="3" fontId="6" fillId="0" borderId="2" xfId="0" applyNumberFormat="1" applyFont="1" applyBorder="1" applyAlignment="1" applyProtection="1">
      <alignment horizontal="center" vertical="center"/>
      <protection locked="0"/>
    </xf>
    <xf numFmtId="3" fontId="7" fillId="0" borderId="2" xfId="0" applyNumberFormat="1" applyFont="1" applyBorder="1" applyAlignment="1">
      <alignment horizontal="left" vertical="center"/>
    </xf>
    <xf numFmtId="3" fontId="7"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4" borderId="0" xfId="0" applyFont="1" applyFill="1" applyAlignment="1">
      <alignment horizontal="right" vertical="center"/>
    </xf>
    <xf numFmtId="3" fontId="5" fillId="4" borderId="0" xfId="0" applyNumberFormat="1" applyFont="1" applyFill="1" applyAlignment="1">
      <alignment horizontal="center" vertical="center"/>
    </xf>
    <xf numFmtId="3" fontId="8" fillId="4" borderId="0" xfId="0" applyNumberFormat="1" applyFont="1" applyFill="1" applyAlignment="1" applyProtection="1">
      <alignment horizontal="center" vertical="center"/>
      <protection locked="0"/>
    </xf>
    <xf numFmtId="0" fontId="5" fillId="0" borderId="0" xfId="0" applyFont="1" applyAlignment="1">
      <alignment horizontal="right" vertical="center"/>
    </xf>
    <xf numFmtId="3" fontId="5" fillId="0" borderId="0" xfId="0" applyNumberFormat="1" applyFont="1" applyAlignment="1">
      <alignment horizontal="center" vertical="center"/>
    </xf>
    <xf numFmtId="3" fontId="8" fillId="0" borderId="0" xfId="0" applyNumberFormat="1" applyFont="1" applyAlignment="1" applyProtection="1">
      <alignment horizontal="center" vertical="center"/>
      <protection locked="0"/>
    </xf>
    <xf numFmtId="0" fontId="12" fillId="0" borderId="0" xfId="0" applyFont="1" applyAlignment="1">
      <alignment horizontal="centerContinuous"/>
    </xf>
    <xf numFmtId="0" fontId="12" fillId="0" borderId="0" xfId="0" applyFont="1"/>
    <xf numFmtId="3" fontId="6" fillId="3" borderId="31" xfId="0" applyNumberFormat="1" applyFont="1" applyFill="1" applyBorder="1" applyAlignment="1">
      <alignment horizontal="center" vertical="center"/>
    </xf>
    <xf numFmtId="0" fontId="5" fillId="0" borderId="32" xfId="0" applyFont="1" applyBorder="1" applyAlignment="1" applyProtection="1">
      <alignment horizontal="center" vertical="center"/>
      <protection locked="0"/>
    </xf>
    <xf numFmtId="40" fontId="5" fillId="0" borderId="33" xfId="0" applyNumberFormat="1" applyFont="1" applyBorder="1" applyAlignment="1" applyProtection="1">
      <alignment horizontal="center" vertical="center"/>
      <protection locked="0"/>
    </xf>
    <xf numFmtId="40" fontId="5" fillId="3" borderId="33" xfId="0" applyNumberFormat="1" applyFont="1" applyFill="1" applyBorder="1" applyAlignment="1">
      <alignment horizontal="center" vertical="center"/>
    </xf>
    <xf numFmtId="0" fontId="3" fillId="0" borderId="0" xfId="0" applyFont="1" applyAlignment="1">
      <alignment horizontal="right"/>
    </xf>
    <xf numFmtId="0" fontId="3" fillId="0" borderId="0" xfId="0" applyFont="1" applyAlignment="1" applyProtection="1">
      <alignment horizontal="center"/>
      <protection locked="0"/>
    </xf>
    <xf numFmtId="0" fontId="11" fillId="0" borderId="2" xfId="0" applyFont="1" applyBorder="1" applyAlignment="1"/>
    <xf numFmtId="0" fontId="11" fillId="0" borderId="3" xfId="0" applyFont="1" applyBorder="1" applyAlignment="1"/>
    <xf numFmtId="0" fontId="13" fillId="0" borderId="1" xfId="0" applyFont="1" applyBorder="1"/>
    <xf numFmtId="0" fontId="0" fillId="0" borderId="0" xfId="0"/>
    <xf numFmtId="0" fontId="1" fillId="0" borderId="4" xfId="0" applyFont="1" applyBorder="1" applyAlignment="1">
      <alignment horizontal="center" vertical="center"/>
    </xf>
    <xf numFmtId="0" fontId="14" fillId="0" borderId="1" xfId="0" applyFont="1" applyBorder="1"/>
    <xf numFmtId="0" fontId="0" fillId="0" borderId="2" xfId="0" applyBorder="1"/>
    <xf numFmtId="0" fontId="0" fillId="0" borderId="3" xfId="0" applyBorder="1"/>
    <xf numFmtId="0" fontId="4" fillId="5" borderId="18" xfId="0" applyFont="1" applyFill="1" applyBorder="1" applyAlignment="1">
      <alignment horizontal="center" wrapText="1"/>
    </xf>
    <xf numFmtId="0" fontId="4" fillId="5" borderId="27" xfId="0" applyFont="1" applyFill="1" applyBorder="1" applyAlignment="1">
      <alignment horizontal="center" wrapText="1"/>
    </xf>
    <xf numFmtId="0" fontId="4" fillId="5" borderId="37" xfId="0" applyFont="1" applyFill="1" applyBorder="1" applyAlignment="1">
      <alignment horizontal="center" wrapText="1"/>
    </xf>
    <xf numFmtId="0" fontId="5" fillId="0" borderId="35" xfId="0" applyFont="1" applyBorder="1" applyAlignment="1" applyProtection="1">
      <alignment horizontal="center" vertical="center"/>
      <protection locked="0"/>
    </xf>
    <xf numFmtId="40" fontId="5" fillId="0" borderId="36" xfId="0" applyNumberFormat="1" applyFont="1" applyBorder="1" applyAlignment="1" applyProtection="1">
      <alignment horizontal="center" vertical="center"/>
      <protection locked="0"/>
    </xf>
    <xf numFmtId="40" fontId="5" fillId="5" borderId="36" xfId="0" applyNumberFormat="1" applyFont="1" applyFill="1" applyBorder="1" applyAlignment="1">
      <alignment horizontal="center" vertical="center"/>
    </xf>
    <xf numFmtId="40" fontId="5" fillId="5" borderId="38" xfId="0" applyNumberFormat="1" applyFont="1" applyFill="1" applyBorder="1" applyAlignment="1">
      <alignment horizontal="center" vertical="center"/>
    </xf>
    <xf numFmtId="40" fontId="5" fillId="5" borderId="39" xfId="0" applyNumberFormat="1" applyFont="1" applyFill="1" applyBorder="1" applyAlignment="1">
      <alignment horizontal="center" vertical="center"/>
    </xf>
    <xf numFmtId="0" fontId="0" fillId="5" borderId="40" xfId="0" applyFill="1" applyBorder="1"/>
    <xf numFmtId="0" fontId="0" fillId="5" borderId="41" xfId="0" applyFill="1" applyBorder="1"/>
    <xf numFmtId="3" fontId="6" fillId="5" borderId="41" xfId="0" applyNumberFormat="1" applyFont="1" applyFill="1" applyBorder="1" applyAlignment="1">
      <alignment horizontal="right" vertical="center"/>
    </xf>
    <xf numFmtId="3" fontId="6" fillId="5" borderId="31" xfId="0" applyNumberFormat="1" applyFont="1" applyFill="1" applyBorder="1" applyAlignment="1">
      <alignment horizontal="center" vertical="center"/>
    </xf>
    <xf numFmtId="3" fontId="6" fillId="5" borderId="31" xfId="0" applyNumberFormat="1" applyFont="1" applyFill="1" applyBorder="1" applyAlignment="1">
      <alignment horizontal="left" vertical="center"/>
    </xf>
    <xf numFmtId="0" fontId="0" fillId="5" borderId="42" xfId="0" applyFill="1" applyBorder="1"/>
    <xf numFmtId="40" fontId="5" fillId="3" borderId="33" xfId="0" applyNumberFormat="1" applyFont="1" applyFill="1" applyBorder="1" applyAlignment="1" applyProtection="1">
      <alignment horizontal="center" vertical="center"/>
    </xf>
    <xf numFmtId="40" fontId="5" fillId="3" borderId="34" xfId="0" applyNumberFormat="1" applyFont="1" applyFill="1" applyBorder="1" applyAlignment="1" applyProtection="1">
      <alignment horizontal="center" vertical="center"/>
    </xf>
    <xf numFmtId="40" fontId="5" fillId="0" borderId="38" xfId="0" applyNumberFormat="1" applyFont="1" applyBorder="1" applyAlignment="1" applyProtection="1">
      <alignment horizontal="center" vertical="center"/>
      <protection locked="0"/>
    </xf>
    <xf numFmtId="40" fontId="5" fillId="0" borderId="44" xfId="0" applyNumberFormat="1" applyFont="1" applyBorder="1" applyAlignment="1" applyProtection="1">
      <alignment horizontal="center" vertical="center"/>
      <protection locked="0"/>
    </xf>
    <xf numFmtId="0" fontId="1" fillId="5" borderId="47" xfId="0" applyFont="1" applyFill="1" applyBorder="1" applyAlignment="1">
      <alignment horizontal="center" wrapText="1"/>
    </xf>
    <xf numFmtId="0" fontId="1" fillId="5" borderId="49" xfId="0" applyFont="1" applyFill="1" applyBorder="1" applyAlignment="1">
      <alignment horizontal="center" wrapText="1"/>
    </xf>
    <xf numFmtId="0" fontId="1" fillId="5" borderId="48" xfId="0" applyFont="1" applyFill="1" applyBorder="1" applyAlignment="1">
      <alignment horizontal="center" wrapText="1"/>
    </xf>
    <xf numFmtId="0" fontId="4" fillId="5" borderId="28" xfId="0" applyFont="1" applyFill="1" applyBorder="1" applyAlignment="1">
      <alignment horizontal="center" wrapText="1"/>
    </xf>
    <xf numFmtId="0" fontId="4" fillId="5" borderId="29" xfId="0" applyFont="1" applyFill="1" applyBorder="1" applyAlignment="1">
      <alignment horizontal="center" wrapText="1"/>
    </xf>
    <xf numFmtId="40" fontId="5" fillId="0" borderId="46" xfId="0" applyNumberFormat="1"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 fillId="5" borderId="8" xfId="0" applyFont="1" applyFill="1" applyBorder="1" applyAlignment="1">
      <alignment horizontal="center" wrapText="1"/>
    </xf>
    <xf numFmtId="0" fontId="4" fillId="5" borderId="27" xfId="0" applyFont="1" applyFill="1" applyBorder="1" applyAlignment="1">
      <alignment horizontal="center" wrapText="1"/>
    </xf>
    <xf numFmtId="0" fontId="4" fillId="5" borderId="12" xfId="0" applyFont="1" applyFill="1" applyBorder="1" applyAlignment="1">
      <alignment horizontal="center" wrapText="1"/>
    </xf>
    <xf numFmtId="0" fontId="4" fillId="5" borderId="18" xfId="0" applyFont="1" applyFill="1" applyBorder="1" applyAlignment="1">
      <alignment horizontal="center"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5" borderId="15" xfId="0" applyFont="1" applyFill="1" applyBorder="1" applyAlignment="1">
      <alignment horizontal="center"/>
    </xf>
    <xf numFmtId="0" fontId="4" fillId="5" borderId="7"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0" fillId="5" borderId="27" xfId="0" applyFill="1" applyBorder="1" applyAlignment="1">
      <alignment horizontal="center" wrapText="1"/>
    </xf>
    <xf numFmtId="0" fontId="0" fillId="5" borderId="18" xfId="0" applyFill="1" applyBorder="1" applyAlignment="1">
      <alignment horizont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xf>
    <xf numFmtId="0" fontId="4" fillId="3" borderId="16" xfId="0" applyFont="1" applyFill="1" applyBorder="1" applyAlignment="1">
      <alignment horizontal="center" wrapText="1"/>
    </xf>
    <xf numFmtId="0" fontId="4" fillId="3" borderId="23" xfId="0" applyFont="1" applyFill="1" applyBorder="1" applyAlignment="1">
      <alignment horizontal="center" wrapText="1"/>
    </xf>
    <xf numFmtId="0" fontId="4" fillId="3" borderId="30" xfId="0" applyFont="1" applyFill="1" applyBorder="1" applyAlignment="1">
      <alignment horizontal="center"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4" fillId="3" borderId="19" xfId="0" applyFont="1" applyFill="1" applyBorder="1" applyAlignment="1">
      <alignment horizontal="center" wrapText="1"/>
    </xf>
    <xf numFmtId="0" fontId="4" fillId="3" borderId="22" xfId="0" applyFont="1" applyFill="1" applyBorder="1" applyAlignment="1">
      <alignment horizontal="center" wrapText="1"/>
    </xf>
    <xf numFmtId="0" fontId="4" fillId="3" borderId="18" xfId="0" applyFont="1" applyFill="1" applyBorder="1" applyAlignment="1">
      <alignment horizontal="center" wrapText="1"/>
    </xf>
    <xf numFmtId="0" fontId="4" fillId="5" borderId="16" xfId="0" applyFont="1" applyFill="1" applyBorder="1" applyAlignment="1">
      <alignment horizontal="center" wrapText="1"/>
    </xf>
    <xf numFmtId="0" fontId="4" fillId="5" borderId="30" xfId="0" applyFont="1" applyFill="1" applyBorder="1" applyAlignment="1">
      <alignment horizontal="center" wrapText="1"/>
    </xf>
    <xf numFmtId="0" fontId="4" fillId="5" borderId="45" xfId="0" applyFont="1" applyFill="1" applyBorder="1" applyAlignment="1">
      <alignment horizontal="center" wrapText="1"/>
    </xf>
    <xf numFmtId="0" fontId="0" fillId="5" borderId="43" xfId="0" applyFill="1" applyBorder="1" applyAlignment="1">
      <alignment horizontal="center" wrapText="1"/>
    </xf>
    <xf numFmtId="0" fontId="4" fillId="3" borderId="8" xfId="0" applyFont="1" applyFill="1" applyBorder="1" applyAlignment="1">
      <alignment horizontal="center" wrapText="1"/>
    </xf>
    <xf numFmtId="0" fontId="4" fillId="3" borderId="27"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0" fillId="3" borderId="27" xfId="0"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4" fillId="3" borderId="12" xfId="0" applyFont="1" applyFill="1" applyBorder="1" applyAlignment="1">
      <alignment horizontal="center" wrapText="1"/>
    </xf>
    <xf numFmtId="0" fontId="0" fillId="3" borderId="18" xfId="0" applyFill="1" applyBorder="1" applyAlignment="1">
      <alignment horizont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cellXfs>
  <cellStyles count="1">
    <cellStyle name="Normal"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127000</xdr:colOff>
      <xdr:row>39</xdr:row>
      <xdr:rowOff>126993</xdr:rowOff>
    </xdr:from>
    <xdr:to>
      <xdr:col>21</xdr:col>
      <xdr:colOff>850805</xdr:colOff>
      <xdr:row>42</xdr:row>
      <xdr:rowOff>45924</xdr:rowOff>
    </xdr:to>
    <xdr:pic>
      <xdr:nvPicPr>
        <xdr:cNvPr id="2" name="Picture 1">
          <a:extLst>
            <a:ext uri="{FF2B5EF4-FFF2-40B4-BE49-F238E27FC236}">
              <a16:creationId xmlns:a16="http://schemas.microsoft.com/office/drawing/2014/main" id="{49EFBA96-74F8-463C-81A3-AD5FA1E97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409583" y="8784160"/>
          <a:ext cx="1813889" cy="490431"/>
        </a:xfrm>
        <a:prstGeom prst="rect">
          <a:avLst/>
        </a:prstGeom>
      </xdr:spPr>
    </xdr:pic>
    <xdr:clientData/>
  </xdr:twoCellAnchor>
  <xdr:oneCellAnchor>
    <xdr:from>
      <xdr:col>10</xdr:col>
      <xdr:colOff>857250</xdr:colOff>
      <xdr:row>13</xdr:row>
      <xdr:rowOff>95250</xdr:rowOff>
    </xdr:from>
    <xdr:ext cx="184731" cy="264560"/>
    <xdr:sp macro="" textlink="">
      <xdr:nvSpPr>
        <xdr:cNvPr id="3" name="TextBox 2">
          <a:extLst>
            <a:ext uri="{FF2B5EF4-FFF2-40B4-BE49-F238E27FC236}">
              <a16:creationId xmlns:a16="http://schemas.microsoft.com/office/drawing/2014/main" id="{2E732D90-CC2F-4E19-A4CF-DCB3CFEFE0C2}"/>
            </a:ext>
          </a:extLst>
        </xdr:cNvPr>
        <xdr:cNvSpPr txBox="1"/>
      </xdr:nvSpPr>
      <xdr:spPr>
        <a:xfrm>
          <a:off x="9971942" y="3304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2CA6-7396-417D-BC01-75BAF578079F}">
  <sheetPr>
    <pageSetUpPr fitToPage="1"/>
  </sheetPr>
  <dimension ref="A1:W25"/>
  <sheetViews>
    <sheetView tabSelected="1" topLeftCell="C4" zoomScale="80" zoomScaleNormal="80" zoomScaleSheetLayoutView="100" workbookViewId="0">
      <selection activeCell="I23" sqref="I23"/>
    </sheetView>
  </sheetViews>
  <sheetFormatPr defaultRowHeight="14.4" x14ac:dyDescent="0.3"/>
  <cols>
    <col min="1" max="1" width="22.109375" customWidth="1"/>
    <col min="2" max="2" width="19.5546875" customWidth="1"/>
    <col min="3" max="3" width="12.6640625" customWidth="1"/>
    <col min="4" max="5" width="8.6640625" customWidth="1"/>
    <col min="6" max="7" width="10.6640625" customWidth="1"/>
    <col min="8" max="9" width="13.6640625" customWidth="1"/>
    <col min="10" max="10" width="15.88671875" customWidth="1"/>
    <col min="11" max="11" width="13.6640625" customWidth="1"/>
    <col min="12" max="12" width="13" customWidth="1"/>
    <col min="13" max="13" width="12.88671875" customWidth="1"/>
    <col min="14" max="14" width="13.44140625" customWidth="1"/>
    <col min="15" max="15" width="13" customWidth="1"/>
    <col min="16" max="17" width="8.6640625" customWidth="1"/>
    <col min="18" max="18" width="11.6640625" bestFit="1" customWidth="1"/>
    <col min="19" max="19" width="12.88671875" customWidth="1"/>
    <col min="20" max="20" width="13.6640625" customWidth="1"/>
    <col min="21" max="21" width="16.33203125" customWidth="1"/>
    <col min="22" max="22" width="15" customWidth="1"/>
  </cols>
  <sheetData>
    <row r="1" spans="1:23" ht="28.8" x14ac:dyDescent="0.55000000000000004">
      <c r="A1" s="1" t="s">
        <v>0</v>
      </c>
      <c r="B1" s="2"/>
      <c r="C1" s="2"/>
      <c r="D1" s="2"/>
      <c r="E1" s="2"/>
      <c r="F1" s="2"/>
      <c r="G1" s="2"/>
      <c r="H1" s="2"/>
      <c r="I1" s="2"/>
      <c r="J1" s="2"/>
      <c r="K1" s="2"/>
      <c r="L1" s="2"/>
      <c r="M1" s="2"/>
      <c r="N1" s="2"/>
      <c r="O1" s="2"/>
      <c r="P1" s="2"/>
      <c r="Q1" s="2"/>
      <c r="R1" s="2"/>
      <c r="S1" s="2"/>
      <c r="T1" s="2"/>
      <c r="U1" s="2"/>
    </row>
    <row r="3" spans="1:23" ht="18" x14ac:dyDescent="0.35">
      <c r="A3" s="3" t="s">
        <v>1</v>
      </c>
    </row>
    <row r="4" spans="1:23" ht="18" x14ac:dyDescent="0.35">
      <c r="A4" s="3" t="s">
        <v>2</v>
      </c>
    </row>
    <row r="5" spans="1:23" ht="18" x14ac:dyDescent="0.35">
      <c r="A5" s="3"/>
    </row>
    <row r="6" spans="1:23" ht="18" x14ac:dyDescent="0.35">
      <c r="A6" s="3"/>
      <c r="B6" s="38" t="s">
        <v>42</v>
      </c>
      <c r="C6" s="39" t="s">
        <v>43</v>
      </c>
      <c r="I6" s="4"/>
      <c r="K6" s="4"/>
    </row>
    <row r="7" spans="1:23" ht="15" thickBot="1" x14ac:dyDescent="0.35"/>
    <row r="8" spans="1:23" s="33" customFormat="1" ht="25.5" customHeight="1" thickTop="1" x14ac:dyDescent="0.5">
      <c r="A8" s="42" t="s">
        <v>44</v>
      </c>
      <c r="B8" s="40"/>
      <c r="C8" s="40"/>
      <c r="D8" s="40"/>
      <c r="E8" s="40"/>
      <c r="F8" s="40"/>
      <c r="G8" s="40"/>
      <c r="H8" s="40"/>
      <c r="I8" s="40"/>
      <c r="J8" s="40"/>
      <c r="K8" s="40"/>
      <c r="L8" s="40"/>
      <c r="M8" s="40"/>
      <c r="N8" s="40"/>
      <c r="O8" s="40"/>
      <c r="P8" s="40"/>
      <c r="Q8" s="40"/>
      <c r="R8" s="40"/>
      <c r="S8" s="40"/>
      <c r="T8" s="40"/>
      <c r="U8" s="40"/>
      <c r="V8" s="41"/>
      <c r="W8" s="32"/>
    </row>
    <row r="9" spans="1:23" ht="15" thickBot="1" x14ac:dyDescent="0.35">
      <c r="A9" s="5" t="s">
        <v>3</v>
      </c>
      <c r="B9" s="6"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39</v>
      </c>
      <c r="S9" s="6" t="s">
        <v>20</v>
      </c>
      <c r="T9" s="6" t="s">
        <v>21</v>
      </c>
      <c r="U9" s="7" t="s">
        <v>22</v>
      </c>
      <c r="V9" s="8" t="s">
        <v>23</v>
      </c>
      <c r="W9" s="9"/>
    </row>
    <row r="10" spans="1:23" ht="30" customHeight="1" thickTop="1" x14ac:dyDescent="0.35">
      <c r="A10" s="103" t="s">
        <v>24</v>
      </c>
      <c r="B10" s="101" t="s">
        <v>25</v>
      </c>
      <c r="C10" s="107" t="s">
        <v>26</v>
      </c>
      <c r="D10" s="108"/>
      <c r="E10" s="109"/>
      <c r="F10" s="110" t="s">
        <v>27</v>
      </c>
      <c r="G10" s="110" t="s">
        <v>28</v>
      </c>
      <c r="H10" s="101" t="s">
        <v>29</v>
      </c>
      <c r="I10" s="110" t="s">
        <v>30</v>
      </c>
      <c r="J10" s="101" t="s">
        <v>31</v>
      </c>
      <c r="K10" s="101" t="s">
        <v>32</v>
      </c>
      <c r="L10" s="101" t="s">
        <v>33</v>
      </c>
      <c r="M10" s="101" t="s">
        <v>34</v>
      </c>
      <c r="N10" s="101" t="s">
        <v>35</v>
      </c>
      <c r="O10" s="101" t="s">
        <v>40</v>
      </c>
      <c r="P10" s="84" t="s">
        <v>36</v>
      </c>
      <c r="Q10" s="85"/>
      <c r="R10" s="85"/>
      <c r="S10" s="85"/>
      <c r="T10" s="85"/>
      <c r="U10" s="86"/>
      <c r="V10" s="87" t="s">
        <v>41</v>
      </c>
    </row>
    <row r="11" spans="1:23" ht="21.9" customHeight="1" x14ac:dyDescent="0.3">
      <c r="A11" s="104"/>
      <c r="B11" s="96"/>
      <c r="C11" s="94" t="s">
        <v>51</v>
      </c>
      <c r="D11" s="112" t="s">
        <v>37</v>
      </c>
      <c r="E11" s="113"/>
      <c r="F11" s="95"/>
      <c r="G11" s="95"/>
      <c r="H11" s="96"/>
      <c r="I11" s="95"/>
      <c r="J11" s="96"/>
      <c r="K11" s="96"/>
      <c r="L11" s="96"/>
      <c r="M11" s="96"/>
      <c r="N11" s="96"/>
      <c r="O11" s="96"/>
      <c r="P11" s="90" t="s">
        <v>38</v>
      </c>
      <c r="Q11" s="91"/>
      <c r="R11" s="94" t="s">
        <v>57</v>
      </c>
      <c r="S11" s="94" t="s">
        <v>56</v>
      </c>
      <c r="T11" s="94" t="s">
        <v>52</v>
      </c>
      <c r="U11" s="94" t="s">
        <v>60</v>
      </c>
      <c r="V11" s="88"/>
    </row>
    <row r="12" spans="1:23" ht="21.9" customHeight="1" x14ac:dyDescent="0.3">
      <c r="A12" s="104"/>
      <c r="B12" s="96"/>
      <c r="C12" s="95"/>
      <c r="D12" s="114"/>
      <c r="E12" s="115"/>
      <c r="F12" s="95"/>
      <c r="G12" s="95"/>
      <c r="H12" s="96"/>
      <c r="I12" s="95"/>
      <c r="J12" s="96"/>
      <c r="K12" s="96"/>
      <c r="L12" s="96"/>
      <c r="M12" s="96"/>
      <c r="N12" s="96"/>
      <c r="O12" s="96"/>
      <c r="P12" s="92"/>
      <c r="Q12" s="93"/>
      <c r="R12" s="95"/>
      <c r="S12" s="95"/>
      <c r="T12" s="95"/>
      <c r="U12" s="95"/>
      <c r="V12" s="88"/>
    </row>
    <row r="13" spans="1:23" ht="21.9" customHeight="1" x14ac:dyDescent="0.35">
      <c r="A13" s="105"/>
      <c r="B13" s="106"/>
      <c r="C13" s="96"/>
      <c r="D13" s="10">
        <v>1977</v>
      </c>
      <c r="E13" s="11">
        <v>1991</v>
      </c>
      <c r="F13" s="111"/>
      <c r="G13" s="111"/>
      <c r="H13" s="102"/>
      <c r="I13" s="96"/>
      <c r="J13" s="102"/>
      <c r="K13" s="102"/>
      <c r="L13" s="102"/>
      <c r="M13" s="102"/>
      <c r="N13" s="102"/>
      <c r="O13" s="102"/>
      <c r="P13" s="12">
        <v>1977</v>
      </c>
      <c r="Q13" s="13">
        <v>1991</v>
      </c>
      <c r="R13" s="96"/>
      <c r="S13" s="96"/>
      <c r="T13" s="96"/>
      <c r="U13" s="96"/>
      <c r="V13" s="89"/>
    </row>
    <row r="14" spans="1:23" ht="24.9" customHeight="1" thickBot="1" x14ac:dyDescent="0.35">
      <c r="A14" s="35" t="s">
        <v>54</v>
      </c>
      <c r="B14" s="36">
        <v>0</v>
      </c>
      <c r="C14" s="36">
        <v>0</v>
      </c>
      <c r="D14" s="36">
        <v>0</v>
      </c>
      <c r="E14" s="36">
        <v>0</v>
      </c>
      <c r="F14" s="36">
        <v>0</v>
      </c>
      <c r="G14" s="36">
        <v>0</v>
      </c>
      <c r="H14" s="36">
        <v>0</v>
      </c>
      <c r="I14" s="36">
        <v>0</v>
      </c>
      <c r="J14" s="37">
        <f>SUM(B14:I14)</f>
        <v>0</v>
      </c>
      <c r="K14" s="37">
        <f>IF(IF(OR($C$14&gt;0,$H$14&gt;0),($B$14+$F$14+$G$14+I14)*1.4,IF(($B$14+$F$14+$G$14+I14)*0.2&gt;20,($B$14+$F$14+$G$14+I14)*1.2,($B$14+$F$14+$G$14+20)))&gt;J14,J14,IF(OR($C$14&gt;0,$H$14&gt;0),($B$14+$F$14+$G$14+I14)*1.4,IF(($B$14+$F$14+$G$14+I14)*0.2&gt;20,($B$14+$F$14+$G$14+I14)*1.2,($B$14+$F$14+$G$14+20))))</f>
        <v>0</v>
      </c>
      <c r="L14" s="36">
        <v>0</v>
      </c>
      <c r="M14" s="36">
        <v>0</v>
      </c>
      <c r="N14" s="37">
        <f>J14-L14-M14</f>
        <v>0</v>
      </c>
      <c r="O14" s="37">
        <f>H14-L14</f>
        <v>0</v>
      </c>
      <c r="P14" s="36">
        <v>0</v>
      </c>
      <c r="Q14" s="36">
        <v>0</v>
      </c>
      <c r="R14" s="62">
        <f>N14-O14-P14-Q14</f>
        <v>0</v>
      </c>
      <c r="S14" s="62">
        <f>IF(B14+C14+F14+I14=0,0,MAXA((B14+F14)*0.6-O14,20-O14,(B14+F14)*0.2))</f>
        <v>0</v>
      </c>
      <c r="T14" s="62">
        <f>IF(R14&gt;S14,S14,R14)</f>
        <v>0</v>
      </c>
      <c r="U14" s="62">
        <f>P14+Q14+T14</f>
        <v>0</v>
      </c>
      <c r="V14" s="63">
        <f>R14-T14</f>
        <v>0</v>
      </c>
    </row>
    <row r="15" spans="1:23" ht="26.1" customHeight="1" thickBot="1" x14ac:dyDescent="0.35">
      <c r="A15" s="14"/>
      <c r="B15" s="15"/>
      <c r="C15" s="15"/>
      <c r="D15" s="15"/>
      <c r="E15" s="15"/>
      <c r="F15" s="15"/>
      <c r="G15" s="15"/>
      <c r="H15" s="16" t="str">
        <f>IF(H14&gt;B14*2,"Storage Can Not Exceed 200% of APA","")</f>
        <v/>
      </c>
      <c r="I15" s="16"/>
      <c r="J15" s="15"/>
      <c r="K15" s="15"/>
      <c r="L15" s="34" t="str">
        <f>IF(L14+M14&gt;K14,"Pumping Exceeded Total Extraction Right in Violation of the Judgment","")</f>
        <v/>
      </c>
      <c r="M15" s="34"/>
      <c r="N15" s="15"/>
      <c r="O15" s="15"/>
      <c r="P15" s="17"/>
      <c r="Q15" s="18" t="str">
        <f>IF(D14+E14&gt;0,IF(L14+M14&gt;(J14-SUM(D14:E14)),"Amount Pumped Will Use Drought Carryover",""),"")</f>
        <v/>
      </c>
      <c r="R15" s="15"/>
      <c r="S15" s="15"/>
      <c r="T15" s="15"/>
      <c r="U15" s="15"/>
      <c r="V15" s="19"/>
    </row>
    <row r="16" spans="1:23" ht="26.1" customHeight="1" thickTop="1" x14ac:dyDescent="0.3">
      <c r="A16" s="20"/>
      <c r="B16" s="21"/>
      <c r="C16" s="21"/>
      <c r="D16" s="21"/>
      <c r="E16" s="21"/>
      <c r="F16" s="21"/>
      <c r="G16" s="22"/>
      <c r="H16" s="23"/>
      <c r="I16" s="24"/>
      <c r="J16" s="24"/>
      <c r="K16" s="22"/>
      <c r="N16" s="21"/>
      <c r="O16" s="21"/>
      <c r="P16" s="21"/>
      <c r="Q16" s="25"/>
      <c r="R16" s="21"/>
      <c r="S16" s="21"/>
      <c r="T16" s="21"/>
      <c r="U16" s="21"/>
      <c r="V16" s="21"/>
    </row>
    <row r="17" spans="1:22" ht="6.75" customHeight="1" x14ac:dyDescent="0.3">
      <c r="A17" s="26"/>
      <c r="B17" s="27"/>
      <c r="C17" s="27"/>
      <c r="D17" s="27"/>
      <c r="E17" s="27"/>
      <c r="F17" s="27"/>
      <c r="G17" s="28"/>
      <c r="H17" s="27"/>
      <c r="I17" s="27"/>
      <c r="J17" s="27"/>
      <c r="K17" s="28"/>
      <c r="L17" s="27"/>
      <c r="M17" s="27"/>
      <c r="N17" s="27"/>
      <c r="O17" s="27"/>
      <c r="P17" s="27"/>
      <c r="Q17" s="27"/>
      <c r="R17" s="27"/>
      <c r="S17" s="27"/>
      <c r="T17" s="27"/>
      <c r="U17" s="27"/>
      <c r="V17" s="27"/>
    </row>
    <row r="18" spans="1:22" ht="16.2" thickBot="1" x14ac:dyDescent="0.35">
      <c r="A18" s="29"/>
      <c r="B18" s="30"/>
      <c r="C18" s="30"/>
      <c r="D18" s="30"/>
      <c r="E18" s="30"/>
      <c r="F18" s="30"/>
      <c r="G18" s="31"/>
      <c r="H18" s="30"/>
      <c r="I18" s="30"/>
      <c r="J18" s="30"/>
      <c r="K18" s="31"/>
      <c r="L18" s="30"/>
      <c r="M18" s="30"/>
      <c r="N18" s="30"/>
      <c r="O18" s="30"/>
      <c r="P18" s="30"/>
      <c r="Q18" s="30"/>
      <c r="R18" s="30"/>
      <c r="S18" s="30"/>
      <c r="T18" s="30"/>
      <c r="U18" s="30"/>
    </row>
    <row r="19" spans="1:22" s="43" customFormat="1" ht="26.4" thickTop="1" x14ac:dyDescent="0.5">
      <c r="A19" s="45" t="s">
        <v>45</v>
      </c>
      <c r="B19" s="46"/>
      <c r="C19" s="46"/>
      <c r="D19" s="46"/>
      <c r="E19" s="46"/>
      <c r="F19" s="46"/>
      <c r="G19" s="46"/>
      <c r="H19" s="46"/>
      <c r="I19" s="46"/>
      <c r="J19" s="46"/>
      <c r="K19" s="46"/>
      <c r="L19" s="46"/>
      <c r="M19" s="46"/>
      <c r="N19" s="46"/>
      <c r="O19" s="46"/>
      <c r="P19" s="46"/>
      <c r="Q19" s="46"/>
      <c r="R19" s="46"/>
      <c r="S19" s="46"/>
      <c r="T19" s="46"/>
      <c r="U19" s="46"/>
      <c r="V19" s="47"/>
    </row>
    <row r="20" spans="1:22" s="43" customFormat="1" ht="15" thickBot="1" x14ac:dyDescent="0.35">
      <c r="A20" s="44" t="s">
        <v>3</v>
      </c>
      <c r="B20" s="6" t="s">
        <v>4</v>
      </c>
      <c r="C20" s="6" t="s">
        <v>5</v>
      </c>
      <c r="D20" s="6" t="s">
        <v>6</v>
      </c>
      <c r="E20" s="6" t="s">
        <v>7</v>
      </c>
      <c r="F20" s="6" t="s">
        <v>8</v>
      </c>
      <c r="G20" s="6" t="s">
        <v>9</v>
      </c>
      <c r="H20" s="6" t="s">
        <v>10</v>
      </c>
      <c r="I20" s="6" t="s">
        <v>11</v>
      </c>
      <c r="J20" s="6" t="s">
        <v>12</v>
      </c>
      <c r="K20" s="6" t="s">
        <v>13</v>
      </c>
      <c r="L20" s="6" t="s">
        <v>14</v>
      </c>
      <c r="M20" s="6" t="s">
        <v>15</v>
      </c>
      <c r="N20" s="6" t="s">
        <v>16</v>
      </c>
      <c r="O20" s="6" t="s">
        <v>17</v>
      </c>
      <c r="P20" s="6" t="s">
        <v>18</v>
      </c>
      <c r="Q20" s="6" t="s">
        <v>19</v>
      </c>
      <c r="R20" s="6" t="s">
        <v>39</v>
      </c>
      <c r="S20" s="6" t="s">
        <v>20</v>
      </c>
      <c r="T20" s="6" t="s">
        <v>21</v>
      </c>
      <c r="U20" s="7" t="s">
        <v>22</v>
      </c>
      <c r="V20" s="8" t="s">
        <v>23</v>
      </c>
    </row>
    <row r="21" spans="1:22" s="43" customFormat="1" ht="17.25" customHeight="1" thickTop="1" x14ac:dyDescent="0.35">
      <c r="A21" s="80" t="s">
        <v>46</v>
      </c>
      <c r="B21" s="73" t="s">
        <v>47</v>
      </c>
      <c r="C21" s="66" t="s">
        <v>26</v>
      </c>
      <c r="D21" s="67"/>
      <c r="E21" s="68"/>
      <c r="F21" s="75" t="s">
        <v>27</v>
      </c>
      <c r="G21" s="75" t="s">
        <v>28</v>
      </c>
      <c r="H21" s="73" t="s">
        <v>29</v>
      </c>
      <c r="I21" s="75" t="s">
        <v>30</v>
      </c>
      <c r="J21" s="73" t="s">
        <v>31</v>
      </c>
      <c r="K21" s="73" t="s">
        <v>32</v>
      </c>
      <c r="L21" s="73" t="s">
        <v>33</v>
      </c>
      <c r="M21" s="75" t="s">
        <v>34</v>
      </c>
      <c r="N21" s="75" t="s">
        <v>48</v>
      </c>
      <c r="O21" s="75" t="s">
        <v>49</v>
      </c>
      <c r="P21" s="77" t="s">
        <v>36</v>
      </c>
      <c r="Q21" s="78"/>
      <c r="R21" s="78"/>
      <c r="S21" s="78"/>
      <c r="T21" s="78"/>
      <c r="U21" s="79"/>
      <c r="V21" s="97" t="s">
        <v>41</v>
      </c>
    </row>
    <row r="22" spans="1:22" s="43" customFormat="1" ht="70.5" customHeight="1" x14ac:dyDescent="0.35">
      <c r="A22" s="81"/>
      <c r="B22" s="82"/>
      <c r="C22" s="48" t="s">
        <v>51</v>
      </c>
      <c r="D22" s="69" t="s">
        <v>50</v>
      </c>
      <c r="E22" s="70"/>
      <c r="F22" s="83"/>
      <c r="G22" s="83"/>
      <c r="H22" s="74"/>
      <c r="I22" s="76"/>
      <c r="J22" s="74"/>
      <c r="K22" s="74"/>
      <c r="L22" s="74"/>
      <c r="M22" s="76"/>
      <c r="N22" s="76"/>
      <c r="O22" s="76"/>
      <c r="P22" s="99" t="s">
        <v>50</v>
      </c>
      <c r="Q22" s="100"/>
      <c r="R22" s="49" t="s">
        <v>59</v>
      </c>
      <c r="S22" s="49" t="s">
        <v>58</v>
      </c>
      <c r="T22" s="49" t="s">
        <v>53</v>
      </c>
      <c r="U22" s="50" t="s">
        <v>61</v>
      </c>
      <c r="V22" s="98"/>
    </row>
    <row r="23" spans="1:22" s="43" customFormat="1" ht="25.5" customHeight="1" thickBot="1" x14ac:dyDescent="0.35">
      <c r="A23" s="51" t="s">
        <v>55</v>
      </c>
      <c r="B23" s="52">
        <v>0</v>
      </c>
      <c r="C23" s="52">
        <v>0</v>
      </c>
      <c r="D23" s="64">
        <v>0</v>
      </c>
      <c r="E23" s="65"/>
      <c r="F23" s="52">
        <v>0</v>
      </c>
      <c r="G23" s="52">
        <v>0</v>
      </c>
      <c r="H23" s="52">
        <v>0</v>
      </c>
      <c r="I23" s="52">
        <v>0</v>
      </c>
      <c r="J23" s="53">
        <f>SUM(B23:I23)</f>
        <v>0</v>
      </c>
      <c r="K23" s="53">
        <f>IF(IF(OR($C$23&gt;0,$H$23&gt;0),($B$23+$F$23+$G$23+I23)*1.2,IF(($B$23+$F$23+$G$23+I23)*0.1&gt;2,($B$23+$F$23+$G$23+I23)*1.1,($B$23+$F$23+$G$23+I23+2)))&gt;J23,J23,IF(OR($C$23&gt;0,$H$23&gt;0),($B$23+$F$23+$G$23+I23)*1.2,IF(($B$23+$F$23+$G$23+I23)*0.1&gt;2,($B$23+$F$23+$G$23+I23)*1.1,($B$23+$F$23+$G$23+I23+2))))</f>
        <v>0</v>
      </c>
      <c r="L23" s="52">
        <v>0</v>
      </c>
      <c r="M23" s="52">
        <v>0</v>
      </c>
      <c r="N23" s="53">
        <f>J23-L23-M23</f>
        <v>0</v>
      </c>
      <c r="O23" s="53">
        <f>H23-L23</f>
        <v>0</v>
      </c>
      <c r="P23" s="71">
        <v>0</v>
      </c>
      <c r="Q23" s="72"/>
      <c r="R23" s="53">
        <f>N23-O23-P23</f>
        <v>0</v>
      </c>
      <c r="S23" s="53">
        <f>IF(B23+F23=0,0,MAXA((B23+F23)-O23,(B23+F23)*0.2))</f>
        <v>0</v>
      </c>
      <c r="T23" s="53">
        <f>IF(R23&gt;S23,S23,R23)</f>
        <v>0</v>
      </c>
      <c r="U23" s="54">
        <f>P23+T23</f>
        <v>0</v>
      </c>
      <c r="V23" s="55">
        <f>R23-T23</f>
        <v>0</v>
      </c>
    </row>
    <row r="24" spans="1:22" s="43" customFormat="1" ht="26.1" customHeight="1" thickTop="1" thickBot="1" x14ac:dyDescent="0.35">
      <c r="A24" s="56"/>
      <c r="B24" s="57"/>
      <c r="C24" s="57"/>
      <c r="D24" s="57"/>
      <c r="E24" s="57"/>
      <c r="F24" s="57"/>
      <c r="G24" s="57"/>
      <c r="H24" s="58" t="str">
        <f>IF(AND(B23&lt;100,H23&gt;200),"Storage Can Not Exceed 200 AF",IF(H23&gt;B23*2,"Storage Can Not Exceed 200% of AR, Unless Approved by the Storage Panel",""))</f>
        <v/>
      </c>
      <c r="I24" s="58"/>
      <c r="J24" s="57"/>
      <c r="K24" s="57"/>
      <c r="L24" s="59" t="str">
        <f>IF(L23+M23&gt;K23,"Pumping Exceeded Total Extraction Right in Violation of the Judgment","")</f>
        <v/>
      </c>
      <c r="M24" s="59"/>
      <c r="N24" s="57"/>
      <c r="O24" s="57"/>
      <c r="P24" s="57"/>
      <c r="Q24" s="60" t="str">
        <f>IF(D23&gt;0,IF(L23+M23&gt;(J23-SUM(D23)),"Amount Pumped Will Use Drought Carryover",""),"")</f>
        <v/>
      </c>
      <c r="R24" s="57"/>
      <c r="S24" s="57"/>
      <c r="T24" s="57"/>
      <c r="U24" s="57"/>
      <c r="V24" s="61"/>
    </row>
    <row r="25" spans="1:22" ht="15" thickTop="1" x14ac:dyDescent="0.3"/>
  </sheetData>
  <sheetProtection sheet="1" selectLockedCells="1"/>
  <mergeCells count="41">
    <mergeCell ref="L10:L13"/>
    <mergeCell ref="O10:O13"/>
    <mergeCell ref="M10:M13"/>
    <mergeCell ref="N10:N13"/>
    <mergeCell ref="A10:A13"/>
    <mergeCell ref="B10:B13"/>
    <mergeCell ref="C10:E10"/>
    <mergeCell ref="F10:F13"/>
    <mergeCell ref="G10:G13"/>
    <mergeCell ref="C11:C13"/>
    <mergeCell ref="D11:E12"/>
    <mergeCell ref="H10:H13"/>
    <mergeCell ref="I10:I13"/>
    <mergeCell ref="J10:J13"/>
    <mergeCell ref="K10:K13"/>
    <mergeCell ref="V21:V22"/>
    <mergeCell ref="K21:K22"/>
    <mergeCell ref="P22:Q22"/>
    <mergeCell ref="I21:I22"/>
    <mergeCell ref="O21:O22"/>
    <mergeCell ref="P10:U10"/>
    <mergeCell ref="V10:V13"/>
    <mergeCell ref="P11:Q12"/>
    <mergeCell ref="R11:R13"/>
    <mergeCell ref="S11:S13"/>
    <mergeCell ref="T11:T13"/>
    <mergeCell ref="U11:U13"/>
    <mergeCell ref="A21:A22"/>
    <mergeCell ref="B21:B22"/>
    <mergeCell ref="H21:H22"/>
    <mergeCell ref="J21:J22"/>
    <mergeCell ref="F21:F22"/>
    <mergeCell ref="G21:G22"/>
    <mergeCell ref="D23:E23"/>
    <mergeCell ref="C21:E21"/>
    <mergeCell ref="D22:E22"/>
    <mergeCell ref="P23:Q23"/>
    <mergeCell ref="L21:L22"/>
    <mergeCell ref="N21:N22"/>
    <mergeCell ref="P21:U21"/>
    <mergeCell ref="M21:M22"/>
  </mergeCells>
  <conditionalFormatting sqref="J15:N15">
    <cfRule type="expression" dxfId="9" priority="9">
      <formula>$L$15="Amount Pumped Exceedes Permissible Extraction"</formula>
    </cfRule>
  </conditionalFormatting>
  <conditionalFormatting sqref="K15:N15">
    <cfRule type="expression" dxfId="8" priority="12">
      <formula>$L$15="In Violation of the Judgment"</formula>
    </cfRule>
  </conditionalFormatting>
  <conditionalFormatting sqref="E15:I15">
    <cfRule type="expression" dxfId="7" priority="13">
      <formula>$H$15="Storage Can Not Exceed 200% of APA"</formula>
    </cfRule>
  </conditionalFormatting>
  <conditionalFormatting sqref="Q15:T15">
    <cfRule type="expression" dxfId="6" priority="6">
      <formula>$Q$15="Amount Pumped Will Use Drought Carryover"</formula>
    </cfRule>
  </conditionalFormatting>
  <conditionalFormatting sqref="O15:P15">
    <cfRule type="expression" dxfId="5" priority="5">
      <formula>$L$15="Amount Pumped Exceedes Permissible Extraction"</formula>
    </cfRule>
  </conditionalFormatting>
  <conditionalFormatting sqref="O15">
    <cfRule type="expression" dxfId="4" priority="7">
      <formula>$L$15="In Violation of the Judgment"</formula>
    </cfRule>
  </conditionalFormatting>
  <conditionalFormatting sqref="K24:O24">
    <cfRule type="expression" dxfId="3" priority="3">
      <formula>$L$13="In Violation of the Judgment"</formula>
    </cfRule>
  </conditionalFormatting>
  <conditionalFormatting sqref="Q24:T24">
    <cfRule type="expression" dxfId="2" priority="2">
      <formula>$Q$13="Amount Pumped Will Use Drought Carryover"</formula>
    </cfRule>
  </conditionalFormatting>
  <conditionalFormatting sqref="F24:I24">
    <cfRule type="expression" dxfId="1" priority="1">
      <formula>$H$13="Storage Can Not Exceed 200 AF"</formula>
    </cfRule>
  </conditionalFormatting>
  <conditionalFormatting sqref="A24:I24">
    <cfRule type="expression" dxfId="0" priority="4">
      <formula>$H$13="Storage Can Not Exceed 200% of AR, Unless Approved by the Storage Panel"</formula>
    </cfRule>
  </conditionalFormatting>
  <pageMargins left="0.25" right="0.25" top="0.75" bottom="0.75" header="0.3" footer="0.3"/>
  <pageSetup scale="4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Thomas</dc:creator>
  <cp:lastModifiedBy>Jackie Ramirez</cp:lastModifiedBy>
  <cp:lastPrinted>2022-03-07T18:44:40Z</cp:lastPrinted>
  <dcterms:created xsi:type="dcterms:W3CDTF">2022-02-23T22:33:33Z</dcterms:created>
  <dcterms:modified xsi:type="dcterms:W3CDTF">2022-08-15T22:22:53Z</dcterms:modified>
</cp:coreProperties>
</file>